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1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'announcement'!$A$1:$H$44</definedName>
    <definedName name="_xlnm.Print_Area" localSheetId="2">'INCOME STAT'!$A$1:$I$55</definedName>
  </definedNames>
  <calcPr fullCalcOnLoad="1"/>
</workbook>
</file>

<file path=xl/sharedStrings.xml><?xml version="1.0" encoding="utf-8"?>
<sst xmlns="http://schemas.openxmlformats.org/spreadsheetml/2006/main" count="214" uniqueCount="156">
  <si>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</si>
  <si>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</si>
  <si>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</si>
  <si>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</si>
  <si>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</si>
  <si>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</si>
  <si>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</si>
  <si>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EUPE CORPORATION BERHAD(377762-V)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</si>
  <si>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</si>
  <si>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</si>
  <si>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</si>
  <si>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</si>
  <si>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</si>
  <si>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</si>
  <si>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</si>
  <si>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</si>
  <si>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</si>
  <si>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</si>
  <si>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</si>
  <si>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</si>
  <si>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</si>
  <si>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</si>
  <si>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</si>
  <si>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</si>
  <si>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</si>
  <si>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</si>
  <si>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</si>
  <si>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</si>
  <si>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</si>
  <si>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</si>
  <si>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</si>
  <si>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Amount owing by customers for contract work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</si>
  <si>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</si>
  <si>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</si>
  <si>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</si>
  <si>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</si>
  <si>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</si>
  <si>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</si>
  <si>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</si>
  <si>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</si>
  <si>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</si>
  <si>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</si>
  <si>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Term loan-secured</t>
  </si>
  <si>
    <t xml:space="preserve">   Bank overdraft- secured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</si>
  <si>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</si>
  <si>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</si>
  <si>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</si>
  <si>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</si>
  <si>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</si>
  <si>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</si>
  <si>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</si>
  <si>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</si>
  <si>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</si>
  <si>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</si>
  <si>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</si>
  <si>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</si>
  <si>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</si>
  <si>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</si>
  <si>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</si>
  <si>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</si>
  <si>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</si>
  <si>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</si>
  <si>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</si>
  <si>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</si>
  <si>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</si>
  <si>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</si>
  <si>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</si>
  <si>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</si>
  <si>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</si>
  <si>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</si>
  <si>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</si>
  <si>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</si>
  <si>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</si>
  <si>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</si>
  <si>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</si>
  <si>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</si>
  <si>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</si>
  <si>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</si>
  <si>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</si>
  <si>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</si>
  <si>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</si>
  <si>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</si>
  <si>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</si>
  <si>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</si>
  <si>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>EUPE CORPORATION BHD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</si>
  <si>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</si>
  <si>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</si>
  <si>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</si>
  <si>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</si>
  <si>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</si>
  <si>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</si>
  <si>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</si>
  <si>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</si>
  <si>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</si>
  <si>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</si>
  <si>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</si>
  <si>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</si>
  <si>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</si>
  <si>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</si>
  <si>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</si>
  <si>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</si>
  <si>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</si>
  <si>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</si>
  <si>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</si>
  <si>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</si>
  <si>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</si>
  <si>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</si>
  <si>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</si>
  <si>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</si>
  <si>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</si>
  <si>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</si>
  <si>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</si>
  <si>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</si>
  <si>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</si>
  <si>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</si>
  <si>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</si>
  <si>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</si>
  <si>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</si>
  <si>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</si>
  <si>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</si>
  <si>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</si>
  <si>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</si>
  <si>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</si>
  <si>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30 NOV 02</t>
  </si>
  <si>
    <t>Cash and cash equivalents at beginning of financial year</t>
  </si>
  <si>
    <t>Cash and cash equivalents at end of financial year</t>
  </si>
  <si>
    <t>Amortisation for the financial year</t>
  </si>
  <si>
    <t>Net profit for the financial year</t>
  </si>
  <si>
    <t>Deposit  received/ (paid)</t>
  </si>
  <si>
    <t>Placement of short-term investment</t>
  </si>
  <si>
    <t>PRECEDING YEAR TO DATE</t>
  </si>
  <si>
    <t xml:space="preserve">  for the year ended 28 February 2003)</t>
  </si>
  <si>
    <t>EUPE CORPORATION BERHAD (377762-V)</t>
  </si>
  <si>
    <t xml:space="preserve">   Provision for infrastructure cost</t>
  </si>
  <si>
    <t>OTHER INVESTMENTS</t>
  </si>
  <si>
    <t>AS AT END OF FIRST QUARTER</t>
  </si>
  <si>
    <t>Balance as at 1 March 2003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</si>
  <si>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</si>
  <si>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</si>
  <si>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</si>
  <si>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</si>
  <si>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</si>
  <si>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Advance from director</t>
  </si>
  <si>
    <t>Proceed from minority interest on the allotment of shares in a subsidiary company</t>
  </si>
  <si>
    <t>31 AUG 03</t>
  </si>
  <si>
    <t>31 AUG 02</t>
  </si>
  <si>
    <t>Profit/(loss) from operation</t>
  </si>
  <si>
    <t>Interim report for the financial period ended 31 August 2003</t>
  </si>
  <si>
    <t>31/8/2003</t>
  </si>
  <si>
    <t>31/08/2002</t>
  </si>
  <si>
    <t>31/08/2003</t>
  </si>
  <si>
    <t>CUMULATIVE QUARTER (6 Mths)</t>
  </si>
  <si>
    <t>INDIVIDUAL QUARTER (2nd Q)</t>
  </si>
  <si>
    <t>6 MONTHS ENDED</t>
  </si>
  <si>
    <t>Balance as at 31 August 2003</t>
  </si>
  <si>
    <t>FOR THE FINANCIAL PERIOD ENDED 31 AUGUST 2003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</si>
</sst>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#,##0.0_);[Red]\(#,##0.0\)"/>
    <numFmt numFmtId="186" formatCode="_(* #,##0.0_);_(* \(#,##0.0\);_(* &quot;-&quot;??_);_(@_)"/>
    <numFmt numFmtId="187" formatCode="#,##0;[Red]\(#,##0\)"/>
    <numFmt numFmtId="188" formatCode="d\-mmm\-yyyy"/>
    <numFmt numFmtId="189" formatCode="#,##0.00;[Red]\(#,##0.00\)"/>
    <numFmt numFmtId="190" formatCode="&quot;$&quot;#,##0.00;[Red]&quot;$&quot;#,##0.00"/>
    <numFmt numFmtId="191" formatCode="#,##0.00;[Red]#,##0.00"/>
    <numFmt numFmtId="192" formatCode="0.0"/>
    <numFmt numFmtId="193" formatCode="0.00000"/>
    <numFmt numFmtId="194" formatCode="0.0000"/>
    <numFmt numFmtId="195" formatCode="0.000"/>
    <numFmt numFmtId="196" formatCode="0.000000"/>
    <numFmt numFmtId="197" formatCode="0.0000000"/>
    <numFmt numFmtId="198" formatCode="mm/dd/yy"/>
    <numFmt numFmtId="199" formatCode="#,##0.0"/>
    <numFmt numFmtId="200" formatCode="#,##0.000"/>
    <numFmt numFmtId="201" formatCode="#,##0.0000"/>
    <numFmt numFmtId="202" formatCode="\$#,##0_);\(\$#,##0\)"/>
    <numFmt numFmtId="203" formatCode="\$#,##0_);[Red]\(\$#,##0\)"/>
    <numFmt numFmtId="204" formatCode="\$#,##0.00_);\(\$#,##0.00\)"/>
    <numFmt numFmtId="205" formatCode="\$#,##0.00_);[Red]\(\$#,##0.00\)"/>
    <numFmt numFmtId="206" formatCode="mmmm\ d\,\ yyyy"/>
    <numFmt numFmtId="207" formatCode="0.00_)"/>
    <numFmt numFmtId="208" formatCode="#,##0.000_);[Red]\(#,##0.000\)"/>
    <numFmt numFmtId="209" formatCode="#,##0.0000_);[Red]\(#,##0.0000\)"/>
    <numFmt numFmtId="210" formatCode="#,##0.0;[Red]\(#,##0.0\)"/>
    <numFmt numFmtId="211" formatCode="#,##0.000;[Red]\(#,##0.000\)"/>
    <numFmt numFmtId="212" formatCode="#,##0.0000;[Red]\(#,##0.0000\)"/>
    <numFmt numFmtId="213" formatCode="#,##0.00000;[Red]\(#,##0.00000\)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#,##0.0;[Red]\-#,##0.0"/>
    <numFmt numFmtId="218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4" fontId="3" fillId="0" borderId="0" xfId="15" applyNumberFormat="1" applyFont="1" applyAlignment="1">
      <alignment/>
    </xf>
    <xf numFmtId="184" fontId="3" fillId="0" borderId="1" xfId="15" applyNumberFormat="1" applyFont="1" applyBorder="1" applyAlignment="1">
      <alignment/>
    </xf>
    <xf numFmtId="184" fontId="3" fillId="0" borderId="2" xfId="15" applyNumberFormat="1" applyFont="1" applyBorder="1" applyAlignment="1">
      <alignment/>
    </xf>
    <xf numFmtId="184" fontId="3" fillId="0" borderId="3" xfId="15" applyNumberFormat="1" applyFont="1" applyBorder="1" applyAlignment="1">
      <alignment/>
    </xf>
    <xf numFmtId="184" fontId="3" fillId="0" borderId="4" xfId="15" applyNumberFormat="1" applyFont="1" applyBorder="1" applyAlignment="1">
      <alignment/>
    </xf>
    <xf numFmtId="184" fontId="3" fillId="0" borderId="5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184" fontId="3" fillId="0" borderId="6" xfId="15" applyNumberFormat="1" applyFont="1" applyBorder="1" applyAlignment="1">
      <alignment/>
    </xf>
    <xf numFmtId="184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84" fontId="10" fillId="0" borderId="0" xfId="15" applyNumberFormat="1" applyFont="1" applyAlignment="1">
      <alignment/>
    </xf>
    <xf numFmtId="184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87" fontId="1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9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/>
    </xf>
    <xf numFmtId="187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87" fontId="13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87" fontId="17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87" fontId="0" fillId="0" borderId="16" xfId="0" applyNumberFormat="1" applyFont="1" applyBorder="1" applyAlignment="1">
      <alignment/>
    </xf>
    <xf numFmtId="187" fontId="0" fillId="0" borderId="17" xfId="0" applyNumberFormat="1" applyFont="1" applyBorder="1" applyAlignment="1">
      <alignment/>
    </xf>
    <xf numFmtId="187" fontId="0" fillId="0" borderId="11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187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87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87" fontId="1" fillId="0" borderId="19" xfId="0" applyNumberFormat="1" applyFont="1" applyBorder="1" applyAlignment="1">
      <alignment horizontal="left"/>
    </xf>
    <xf numFmtId="187" fontId="1" fillId="0" borderId="0" xfId="0" applyNumberFormat="1" applyFont="1" applyBorder="1" applyAlignment="1">
      <alignment horizontal="left"/>
    </xf>
    <xf numFmtId="187" fontId="1" fillId="0" borderId="19" xfId="0" applyNumberFormat="1" applyFont="1" applyBorder="1" applyAlignment="1">
      <alignment/>
    </xf>
    <xf numFmtId="187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87" fontId="1" fillId="0" borderId="23" xfId="0" applyNumberFormat="1" applyFont="1" applyBorder="1" applyAlignment="1">
      <alignment horizontal="left"/>
    </xf>
    <xf numFmtId="187" fontId="0" fillId="0" borderId="24" xfId="0" applyNumberFormat="1" applyFont="1" applyBorder="1" applyAlignment="1">
      <alignment/>
    </xf>
    <xf numFmtId="189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187" fontId="13" fillId="0" borderId="27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17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87" fontId="0" fillId="0" borderId="29" xfId="0" applyNumberFormat="1" applyFont="1" applyBorder="1" applyAlignment="1">
      <alignment/>
    </xf>
    <xf numFmtId="187" fontId="0" fillId="0" borderId="3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7" fontId="0" fillId="0" borderId="15" xfId="0" applyNumberFormat="1" applyFont="1" applyBorder="1" applyAlignment="1">
      <alignment/>
    </xf>
    <xf numFmtId="187" fontId="0" fillId="0" borderId="32" xfId="0" applyNumberFormat="1" applyFont="1" applyBorder="1" applyAlignment="1">
      <alignment/>
    </xf>
    <xf numFmtId="0" fontId="16" fillId="0" borderId="32" xfId="0" applyNumberFormat="1" applyFont="1" applyBorder="1" applyAlignment="1">
      <alignment/>
    </xf>
    <xf numFmtId="0" fontId="14" fillId="0" borderId="33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18" xfId="0" applyNumberFormat="1" applyFont="1" applyBorder="1" applyAlignment="1">
      <alignment/>
    </xf>
    <xf numFmtId="0" fontId="14" fillId="0" borderId="24" xfId="0" applyNumberFormat="1" applyFont="1" applyBorder="1" applyAlignment="1">
      <alignment/>
    </xf>
    <xf numFmtId="0" fontId="14" fillId="0" borderId="34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/>
    </xf>
    <xf numFmtId="187" fontId="0" fillId="0" borderId="11" xfId="0" applyNumberFormat="1" applyFont="1" applyBorder="1" applyAlignment="1">
      <alignment horizontal="center"/>
    </xf>
    <xf numFmtId="187" fontId="14" fillId="0" borderId="11" xfId="0" applyNumberFormat="1" applyFont="1" applyBorder="1" applyAlignment="1">
      <alignment horizontal="center"/>
    </xf>
    <xf numFmtId="187" fontId="0" fillId="0" borderId="18" xfId="0" applyNumberFormat="1" applyFont="1" applyBorder="1" applyAlignment="1">
      <alignment horizontal="center"/>
    </xf>
    <xf numFmtId="187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87" fontId="17" fillId="0" borderId="18" xfId="0" applyNumberFormat="1" applyFont="1" applyBorder="1" applyAlignment="1">
      <alignment/>
    </xf>
    <xf numFmtId="187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87" fontId="0" fillId="0" borderId="0" xfId="0" applyNumberFormat="1" applyFont="1" applyAlignment="1">
      <alignment horizontal="center"/>
    </xf>
    <xf numFmtId="187" fontId="0" fillId="0" borderId="19" xfId="0" applyNumberFormat="1" applyFont="1" applyBorder="1" applyAlignment="1">
      <alignment horizontal="center"/>
    </xf>
    <xf numFmtId="187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87" fontId="0" fillId="0" borderId="0" xfId="0" applyNumberFormat="1" applyFont="1" applyFill="1" applyBorder="1" applyAlignment="1" quotePrefix="1">
      <alignment horizontal="center"/>
    </xf>
    <xf numFmtId="187" fontId="17" fillId="0" borderId="35" xfId="0" applyNumberFormat="1" applyFont="1" applyBorder="1" applyAlignment="1">
      <alignment/>
    </xf>
    <xf numFmtId="187" fontId="0" fillId="0" borderId="36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0" fontId="13" fillId="0" borderId="37" xfId="0" applyNumberFormat="1" applyFont="1" applyBorder="1" applyAlignment="1">
      <alignment/>
    </xf>
    <xf numFmtId="187" fontId="17" fillId="0" borderId="0" xfId="0" applyNumberFormat="1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87" fontId="0" fillId="0" borderId="37" xfId="0" applyNumberFormat="1" applyFont="1" applyBorder="1" applyAlignment="1">
      <alignment/>
    </xf>
    <xf numFmtId="187" fontId="17" fillId="0" borderId="3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87" fontId="17" fillId="0" borderId="10" xfId="0" applyNumberFormat="1" applyFont="1" applyBorder="1" applyAlignment="1">
      <alignment/>
    </xf>
    <xf numFmtId="0" fontId="18" fillId="0" borderId="10" xfId="0" applyNumberFormat="1" applyFont="1" applyBorder="1" applyAlignment="1" quotePrefix="1">
      <alignment/>
    </xf>
    <xf numFmtId="0" fontId="15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4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187" fontId="0" fillId="0" borderId="1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18" fillId="0" borderId="16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18" fillId="0" borderId="10" xfId="0" applyNumberFormat="1" applyFont="1" applyBorder="1" applyAlignment="1" quotePrefix="1">
      <alignment/>
    </xf>
    <xf numFmtId="0" fontId="18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87" fontId="14" fillId="0" borderId="11" xfId="0" applyNumberFormat="1" applyFont="1" applyBorder="1" applyAlignment="1" quotePrefix="1">
      <alignment horizontal="center"/>
    </xf>
    <xf numFmtId="187" fontId="14" fillId="0" borderId="0" xfId="0" applyNumberFormat="1" applyFont="1" applyBorder="1" applyAlignment="1" quotePrefix="1">
      <alignment horizontal="center"/>
    </xf>
    <xf numFmtId="187" fontId="14" fillId="0" borderId="39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213" fontId="0" fillId="0" borderId="0" xfId="0" applyNumberFormat="1" applyFont="1" applyAlignment="1">
      <alignment/>
    </xf>
    <xf numFmtId="187" fontId="0" fillId="0" borderId="14" xfId="0" applyNumberFormat="1" applyFont="1" applyBorder="1" applyAlignment="1">
      <alignment horizontal="center"/>
    </xf>
    <xf numFmtId="187" fontId="0" fillId="0" borderId="30" xfId="0" applyNumberFormat="1" applyFont="1" applyBorder="1" applyAlignment="1">
      <alignment horizontal="center"/>
    </xf>
    <xf numFmtId="187" fontId="0" fillId="0" borderId="33" xfId="0" applyNumberFormat="1" applyFont="1" applyBorder="1" applyAlignment="1">
      <alignment horizontal="center"/>
    </xf>
    <xf numFmtId="187" fontId="0" fillId="0" borderId="37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7109375" style="46" customWidth="1"/>
    <col min="2" max="2" width="5.8515625" style="46" customWidth="1"/>
    <col min="3" max="3" width="4.7109375" style="46" customWidth="1"/>
    <col min="4" max="4" width="26.7109375" style="46" customWidth="1"/>
    <col min="5" max="5" width="15.00390625" style="48" customWidth="1"/>
    <col min="6" max="6" width="15.421875" style="48" customWidth="1"/>
    <col min="7" max="7" width="13.8515625" style="48" customWidth="1"/>
    <col min="8" max="8" width="14.00390625" style="48" customWidth="1"/>
    <col min="9" max="9" width="9.140625" style="48" customWidth="1"/>
    <col min="10" max="10" width="13.8515625" style="46" customWidth="1"/>
    <col min="11" max="16384" width="12.421875" style="46" customWidth="1"/>
  </cols>
  <sheetData>
    <row r="1" spans="1:7" ht="18.75">
      <c r="A1" s="44" t="s">
        <v>84</v>
      </c>
      <c r="B1" s="45"/>
      <c r="C1" s="45"/>
      <c r="E1" s="47"/>
      <c r="G1" s="49"/>
    </row>
    <row r="2" spans="1:8" ht="15">
      <c r="A2" s="50"/>
      <c r="B2" s="51"/>
      <c r="C2" s="51"/>
      <c r="E2" s="49"/>
      <c r="G2" s="49"/>
      <c r="H2" s="49"/>
    </row>
    <row r="3" spans="1:8" ht="15.75">
      <c r="A3" s="52" t="s">
        <v>85</v>
      </c>
      <c r="B3" s="45"/>
      <c r="C3" s="45" t="s">
        <v>83</v>
      </c>
      <c r="D3" s="53" t="s">
        <v>86</v>
      </c>
      <c r="E3" s="49"/>
      <c r="F3" s="49"/>
      <c r="G3" s="49"/>
      <c r="H3" s="49"/>
    </row>
    <row r="4" spans="1:8" ht="15">
      <c r="A4" s="45"/>
      <c r="B4" s="45"/>
      <c r="C4" s="45"/>
      <c r="E4" s="49"/>
      <c r="F4" s="49"/>
      <c r="G4" s="49"/>
      <c r="H4" s="49"/>
    </row>
    <row r="5" spans="1:8" ht="15.75">
      <c r="A5" s="171" t="s">
        <v>86</v>
      </c>
      <c r="B5" s="171"/>
      <c r="C5" s="171"/>
      <c r="D5" s="171"/>
      <c r="E5" s="171"/>
      <c r="F5" s="171"/>
      <c r="G5" s="171"/>
      <c r="H5" s="171"/>
    </row>
    <row r="6" spans="1:8" ht="15.75">
      <c r="A6" s="171" t="s">
        <v>155</v>
      </c>
      <c r="B6" s="171"/>
      <c r="C6" s="171"/>
      <c r="D6" s="171"/>
      <c r="E6" s="171"/>
      <c r="F6" s="171"/>
      <c r="G6" s="171"/>
      <c r="H6" s="171"/>
    </row>
    <row r="7" spans="4:8" ht="15">
      <c r="D7" s="45"/>
      <c r="E7" s="49"/>
      <c r="F7" s="49"/>
      <c r="G7" s="49"/>
      <c r="H7" s="49"/>
    </row>
    <row r="8" spans="3:8" ht="15.75" thickBot="1">
      <c r="C8" s="94"/>
      <c r="D8" s="45"/>
      <c r="E8" s="49"/>
      <c r="F8" s="49"/>
      <c r="G8" s="49"/>
      <c r="H8" s="49"/>
    </row>
    <row r="9" spans="1:9" ht="16.5" thickBot="1">
      <c r="A9" s="100"/>
      <c r="B9" s="99"/>
      <c r="C9" s="54"/>
      <c r="D9" s="136"/>
      <c r="E9" s="167" t="s">
        <v>87</v>
      </c>
      <c r="F9" s="167"/>
      <c r="G9" s="169" t="s">
        <v>88</v>
      </c>
      <c r="H9" s="170"/>
      <c r="I9" s="88"/>
    </row>
    <row r="10" spans="1:9" ht="15.75">
      <c r="A10" s="100"/>
      <c r="B10" s="103"/>
      <c r="C10" s="104"/>
      <c r="D10" s="105"/>
      <c r="E10" s="111" t="s">
        <v>89</v>
      </c>
      <c r="F10" s="111" t="s">
        <v>90</v>
      </c>
      <c r="G10" s="95" t="s">
        <v>89</v>
      </c>
      <c r="H10" s="56" t="s">
        <v>90</v>
      </c>
      <c r="I10" s="88"/>
    </row>
    <row r="11" spans="1:9" ht="15.75">
      <c r="A11" s="101"/>
      <c r="B11" s="106"/>
      <c r="C11" s="55"/>
      <c r="D11" s="107"/>
      <c r="E11" s="112" t="s">
        <v>91</v>
      </c>
      <c r="F11" s="115" t="s">
        <v>92</v>
      </c>
      <c r="G11" s="95" t="s">
        <v>93</v>
      </c>
      <c r="H11" s="57" t="s">
        <v>93</v>
      </c>
      <c r="I11" s="88"/>
    </row>
    <row r="12" spans="1:9" ht="15.75">
      <c r="A12" s="101"/>
      <c r="B12" s="106"/>
      <c r="C12" s="55"/>
      <c r="D12" s="107"/>
      <c r="E12" s="112"/>
      <c r="F12" s="112" t="s">
        <v>91</v>
      </c>
      <c r="G12" s="95"/>
      <c r="H12" s="57"/>
      <c r="I12" s="88"/>
    </row>
    <row r="13" spans="1:10" ht="15.75">
      <c r="A13" s="101"/>
      <c r="B13" s="106"/>
      <c r="C13" s="55"/>
      <c r="D13" s="107"/>
      <c r="E13" s="162" t="s">
        <v>144</v>
      </c>
      <c r="F13" s="162" t="s">
        <v>145</v>
      </c>
      <c r="G13" s="163" t="s">
        <v>144</v>
      </c>
      <c r="H13" s="164" t="s">
        <v>145</v>
      </c>
      <c r="I13" s="88"/>
      <c r="J13" s="129"/>
    </row>
    <row r="14" spans="1:10" ht="16.5" thickBot="1">
      <c r="A14" s="102"/>
      <c r="B14" s="109"/>
      <c r="C14" s="60"/>
      <c r="D14" s="110"/>
      <c r="E14" s="114" t="s">
        <v>94</v>
      </c>
      <c r="F14" s="114" t="s">
        <v>94</v>
      </c>
      <c r="G14" s="95" t="s">
        <v>94</v>
      </c>
      <c r="H14" s="57" t="s">
        <v>94</v>
      </c>
      <c r="I14" s="88"/>
      <c r="J14" s="130" t="s">
        <v>123</v>
      </c>
    </row>
    <row r="15" spans="1:10" ht="15">
      <c r="A15" s="116"/>
      <c r="B15" s="118"/>
      <c r="C15" s="119"/>
      <c r="D15" s="120"/>
      <c r="E15" s="122"/>
      <c r="F15" s="122"/>
      <c r="G15" s="124"/>
      <c r="H15" s="62"/>
      <c r="I15" s="88"/>
      <c r="J15" s="129"/>
    </row>
    <row r="16" spans="1:10" ht="15.75" thickBot="1">
      <c r="A16" s="117" t="s">
        <v>95</v>
      </c>
      <c r="B16" s="109" t="s">
        <v>96</v>
      </c>
      <c r="C16" s="121"/>
      <c r="D16" s="110"/>
      <c r="E16" s="123">
        <f>+'INCOME STAT'!C12</f>
        <v>20766.665</v>
      </c>
      <c r="F16" s="123">
        <f>+'INCOME STAT'!E12</f>
        <v>24388.822999999997</v>
      </c>
      <c r="G16" s="137">
        <f>+'INCOME STAT'!G12</f>
        <v>36646.665</v>
      </c>
      <c r="H16" s="131">
        <f>+'INCOME STAT'!I12</f>
        <v>46809.823</v>
      </c>
      <c r="I16" s="88"/>
      <c r="J16" s="46">
        <v>63179</v>
      </c>
    </row>
    <row r="17" spans="1:10" ht="15.75" thickBot="1">
      <c r="A17" s="138" t="s">
        <v>97</v>
      </c>
      <c r="B17" s="142" t="s">
        <v>98</v>
      </c>
      <c r="C17" s="139"/>
      <c r="D17" s="143"/>
      <c r="E17" s="141">
        <f>+'INCOME STAT'!C35</f>
        <v>5245.243</v>
      </c>
      <c r="F17" s="140">
        <f>+'INCOME STAT'!E35</f>
        <v>2919.173</v>
      </c>
      <c r="G17" s="124">
        <f>+'INCOME STAT'!G35</f>
        <v>8465.243</v>
      </c>
      <c r="H17" s="132">
        <f>+'INCOME STAT'!I35</f>
        <v>5269.173000000001</v>
      </c>
      <c r="I17" s="88"/>
      <c r="J17" s="46">
        <v>7091</v>
      </c>
    </row>
    <row r="18" spans="1:10" ht="15">
      <c r="A18" s="159" t="s">
        <v>99</v>
      </c>
      <c r="B18" s="58" t="s">
        <v>100</v>
      </c>
      <c r="C18" s="58"/>
      <c r="D18" s="45"/>
      <c r="E18" s="144">
        <f>+'INCOME STAT'!C45</f>
        <v>3850.0750000000007</v>
      </c>
      <c r="F18" s="49">
        <f>+'INCOME STAT'!E45</f>
        <v>2181.25</v>
      </c>
      <c r="G18" s="61">
        <f>+'INCOME STAT'!G45</f>
        <v>6478.973000000001</v>
      </c>
      <c r="H18" s="132">
        <f>+'INCOME STAT'!I45</f>
        <v>3907.250000000001</v>
      </c>
      <c r="I18" s="88"/>
      <c r="J18" s="46">
        <v>5313</v>
      </c>
    </row>
    <row r="19" spans="1:9" ht="15.75" thickBot="1">
      <c r="A19" s="160"/>
      <c r="B19" s="66" t="s">
        <v>101</v>
      </c>
      <c r="C19" s="66"/>
      <c r="D19" s="66"/>
      <c r="E19" s="71"/>
      <c r="F19" s="96"/>
      <c r="G19" s="67"/>
      <c r="H19" s="68"/>
      <c r="I19" s="88"/>
    </row>
    <row r="20" spans="1:10" ht="15">
      <c r="A20" s="145" t="s">
        <v>102</v>
      </c>
      <c r="B20" s="58" t="s">
        <v>103</v>
      </c>
      <c r="C20" s="58"/>
      <c r="D20" s="58"/>
      <c r="E20" s="144">
        <f>+E18</f>
        <v>3850.0750000000007</v>
      </c>
      <c r="F20" s="134">
        <f>+F18</f>
        <v>2181.25</v>
      </c>
      <c r="G20" s="133">
        <f>+G18</f>
        <v>6478.973000000001</v>
      </c>
      <c r="H20" s="69">
        <f>+H18</f>
        <v>3907.250000000001</v>
      </c>
      <c r="I20" s="134"/>
      <c r="J20" s="46">
        <v>5313</v>
      </c>
    </row>
    <row r="21" spans="1:9" ht="15.75" thickBot="1">
      <c r="A21" s="146"/>
      <c r="B21" s="58"/>
      <c r="C21" s="58"/>
      <c r="D21" s="58"/>
      <c r="E21" s="71"/>
      <c r="F21" s="134"/>
      <c r="G21" s="133"/>
      <c r="H21" s="69"/>
      <c r="I21" s="134"/>
    </row>
    <row r="22" spans="1:9" ht="15">
      <c r="A22" s="147" t="s">
        <v>104</v>
      </c>
      <c r="B22" s="118" t="s">
        <v>105</v>
      </c>
      <c r="C22" s="148"/>
      <c r="D22" s="120"/>
      <c r="E22" s="149">
        <f>+E20/128000*100</f>
        <v>3.007871093750001</v>
      </c>
      <c r="F22" s="149">
        <f>+F20/128000*100</f>
        <v>1.7041015625</v>
      </c>
      <c r="G22" s="149">
        <f>+G20/128000*100</f>
        <v>5.061697656250001</v>
      </c>
      <c r="H22" s="70">
        <f>+H20/128000*100</f>
        <v>3.0525390625000006</v>
      </c>
      <c r="I22" s="134"/>
    </row>
    <row r="23" spans="1:9" ht="15.75" thickBot="1">
      <c r="A23" s="117"/>
      <c r="B23" s="109" t="s">
        <v>106</v>
      </c>
      <c r="C23" s="121"/>
      <c r="D23" s="110"/>
      <c r="E23" s="150"/>
      <c r="F23" s="150"/>
      <c r="G23" s="150"/>
      <c r="H23" s="71"/>
      <c r="I23" s="134"/>
    </row>
    <row r="24" spans="1:9" ht="15.75" thickBot="1">
      <c r="A24" s="135" t="s">
        <v>107</v>
      </c>
      <c r="B24" s="142" t="s">
        <v>108</v>
      </c>
      <c r="C24" s="139"/>
      <c r="D24" s="151"/>
      <c r="E24" s="49">
        <v>0</v>
      </c>
      <c r="F24" s="97">
        <v>0</v>
      </c>
      <c r="G24" s="49">
        <v>0</v>
      </c>
      <c r="H24" s="62">
        <v>0</v>
      </c>
      <c r="I24" s="134"/>
    </row>
    <row r="25" spans="1:8" ht="15.75" thickBot="1">
      <c r="A25" s="72"/>
      <c r="B25" s="72"/>
      <c r="C25" s="72"/>
      <c r="D25" s="72"/>
      <c r="E25" s="73"/>
      <c r="F25" s="73"/>
      <c r="G25" s="73"/>
      <c r="H25" s="73"/>
    </row>
    <row r="26" spans="1:8" ht="15">
      <c r="A26" s="74"/>
      <c r="B26" s="75"/>
      <c r="C26" s="58"/>
      <c r="D26" s="58"/>
      <c r="E26" s="76" t="s">
        <v>109</v>
      </c>
      <c r="F26" s="77"/>
      <c r="G26" s="78" t="s">
        <v>110</v>
      </c>
      <c r="H26" s="79"/>
    </row>
    <row r="27" spans="1:8" ht="15.75" thickBot="1">
      <c r="A27" s="80"/>
      <c r="B27" s="81"/>
      <c r="C27" s="58"/>
      <c r="D27" s="58"/>
      <c r="E27" s="76"/>
      <c r="F27" s="82"/>
      <c r="G27" s="78" t="s">
        <v>111</v>
      </c>
      <c r="H27" s="79"/>
    </row>
    <row r="28" spans="1:8" ht="15">
      <c r="A28" s="74" t="s">
        <v>112</v>
      </c>
      <c r="B28" s="75" t="s">
        <v>113</v>
      </c>
      <c r="C28" s="64"/>
      <c r="D28" s="65"/>
      <c r="E28" s="83"/>
      <c r="F28" s="84">
        <f>'BALANCE SHEET'!C67</f>
        <v>1.5936555000000001</v>
      </c>
      <c r="G28" s="83"/>
      <c r="H28" s="84">
        <f>'BALANCE SHEET'!E67</f>
        <v>1.5513359375</v>
      </c>
    </row>
    <row r="29" spans="1:9" ht="15.75" thickBot="1">
      <c r="A29" s="80"/>
      <c r="B29" s="81" t="s">
        <v>114</v>
      </c>
      <c r="C29" s="85"/>
      <c r="D29" s="60"/>
      <c r="E29" s="86"/>
      <c r="F29" s="87"/>
      <c r="G29" s="86"/>
      <c r="H29" s="87"/>
      <c r="I29" s="88"/>
    </row>
    <row r="30" spans="1:9" ht="15">
      <c r="A30" s="58"/>
      <c r="B30" s="58"/>
      <c r="C30" s="58"/>
      <c r="D30" s="58"/>
      <c r="E30" s="88"/>
      <c r="F30" s="88"/>
      <c r="G30" s="88"/>
      <c r="H30" s="88"/>
      <c r="I30" s="88"/>
    </row>
    <row r="31" spans="1:9" ht="15">
      <c r="A31" s="58"/>
      <c r="B31" s="58"/>
      <c r="C31" s="58"/>
      <c r="D31" s="58"/>
      <c r="E31" s="88"/>
      <c r="F31" s="88"/>
      <c r="G31" s="88"/>
      <c r="H31" s="88"/>
      <c r="I31" s="88"/>
    </row>
    <row r="32" spans="1:8" ht="15.75">
      <c r="A32" s="52" t="s">
        <v>115</v>
      </c>
      <c r="B32" s="45"/>
      <c r="C32" s="45" t="s">
        <v>83</v>
      </c>
      <c r="D32" s="53" t="s">
        <v>116</v>
      </c>
      <c r="E32" s="49"/>
      <c r="F32" s="49"/>
      <c r="G32" s="166"/>
      <c r="H32" s="49"/>
    </row>
    <row r="33" spans="1:8" ht="15">
      <c r="A33" s="45"/>
      <c r="B33" s="45"/>
      <c r="C33" s="45"/>
      <c r="E33" s="49"/>
      <c r="F33" s="49"/>
      <c r="G33" s="49"/>
      <c r="H33" s="49"/>
    </row>
    <row r="34" spans="3:8" ht="15.75" thickBot="1">
      <c r="C34" s="94"/>
      <c r="D34" s="45"/>
      <c r="E34" s="49"/>
      <c r="F34" s="49"/>
      <c r="G34" s="49"/>
      <c r="H34" s="49"/>
    </row>
    <row r="35" spans="1:9" ht="16.5" thickBot="1">
      <c r="A35" s="98"/>
      <c r="B35" s="99"/>
      <c r="C35" s="54"/>
      <c r="D35" s="136"/>
      <c r="E35" s="167" t="s">
        <v>87</v>
      </c>
      <c r="F35" s="168"/>
      <c r="G35" s="169" t="s">
        <v>88</v>
      </c>
      <c r="H35" s="170"/>
      <c r="I35" s="88"/>
    </row>
    <row r="36" spans="1:9" ht="15.75">
      <c r="A36" s="100"/>
      <c r="B36" s="103"/>
      <c r="C36" s="104"/>
      <c r="D36" s="105"/>
      <c r="E36" s="111" t="s">
        <v>89</v>
      </c>
      <c r="F36" s="126" t="s">
        <v>90</v>
      </c>
      <c r="G36" s="127" t="s">
        <v>89</v>
      </c>
      <c r="H36" s="56" t="s">
        <v>90</v>
      </c>
      <c r="I36" s="88"/>
    </row>
    <row r="37" spans="1:9" ht="15.75">
      <c r="A37" s="101"/>
      <c r="B37" s="106"/>
      <c r="C37" s="55"/>
      <c r="D37" s="107"/>
      <c r="E37" s="112" t="s">
        <v>91</v>
      </c>
      <c r="F37" s="126" t="s">
        <v>92</v>
      </c>
      <c r="G37" s="127" t="s">
        <v>93</v>
      </c>
      <c r="H37" s="57" t="s">
        <v>93</v>
      </c>
      <c r="I37" s="88"/>
    </row>
    <row r="38" spans="1:10" ht="15.75">
      <c r="A38" s="101"/>
      <c r="B38" s="106"/>
      <c r="C38" s="55"/>
      <c r="D38" s="107"/>
      <c r="E38" s="162" t="s">
        <v>144</v>
      </c>
      <c r="F38" s="162" t="s">
        <v>145</v>
      </c>
      <c r="G38" s="163" t="s">
        <v>144</v>
      </c>
      <c r="H38" s="164" t="s">
        <v>145</v>
      </c>
      <c r="I38" s="88"/>
      <c r="J38" s="129"/>
    </row>
    <row r="39" spans="1:9" ht="15.75">
      <c r="A39" s="101"/>
      <c r="B39" s="108"/>
      <c r="C39" s="58"/>
      <c r="D39" s="107"/>
      <c r="E39" s="113"/>
      <c r="F39" s="128" t="s">
        <v>91</v>
      </c>
      <c r="G39" s="59"/>
      <c r="H39" s="59"/>
      <c r="I39" s="88"/>
    </row>
    <row r="40" spans="1:9" ht="16.5" thickBot="1">
      <c r="A40" s="102"/>
      <c r="B40" s="109"/>
      <c r="C40" s="60"/>
      <c r="D40" s="110"/>
      <c r="E40" s="114" t="s">
        <v>94</v>
      </c>
      <c r="F40" s="126" t="s">
        <v>94</v>
      </c>
      <c r="G40" s="127" t="s">
        <v>94</v>
      </c>
      <c r="H40" s="57" t="s">
        <v>94</v>
      </c>
      <c r="I40" s="88"/>
    </row>
    <row r="41" spans="1:10" ht="15">
      <c r="A41" s="116"/>
      <c r="B41" s="118"/>
      <c r="C41" s="119"/>
      <c r="D41" s="120"/>
      <c r="E41" s="49"/>
      <c r="F41" s="122"/>
      <c r="G41" s="124"/>
      <c r="H41" s="62"/>
      <c r="I41" s="88"/>
      <c r="J41" s="129"/>
    </row>
    <row r="42" spans="1:9" ht="15.75" thickBot="1">
      <c r="A42" s="117" t="s">
        <v>95</v>
      </c>
      <c r="B42" s="109" t="s">
        <v>146</v>
      </c>
      <c r="C42" s="121"/>
      <c r="D42" s="110"/>
      <c r="E42" s="63">
        <f>+'INCOME STAT'!C30</f>
        <v>5329.895</v>
      </c>
      <c r="F42" s="123">
        <f>+'INCOME STAT'!E30</f>
        <v>3068.9359999999997</v>
      </c>
      <c r="G42" s="63">
        <f>+'INCOME STAT'!G30</f>
        <v>8643.895</v>
      </c>
      <c r="H42" s="89">
        <f>+'INCOME STAT'!I30</f>
        <v>5576.936000000001</v>
      </c>
      <c r="I42" s="88"/>
    </row>
    <row r="43" spans="1:10" ht="15.75" thickBot="1">
      <c r="A43" s="158" t="s">
        <v>97</v>
      </c>
      <c r="B43" s="45" t="s">
        <v>117</v>
      </c>
      <c r="C43" s="45"/>
      <c r="D43" s="45"/>
      <c r="E43" s="97">
        <f>G43-68</f>
        <v>61</v>
      </c>
      <c r="F43" s="49">
        <f>H43-22</f>
        <v>50</v>
      </c>
      <c r="G43" s="61">
        <v>129</v>
      </c>
      <c r="H43" s="62">
        <v>72</v>
      </c>
      <c r="I43" s="88"/>
      <c r="J43" s="46">
        <v>113</v>
      </c>
    </row>
    <row r="44" spans="1:9" ht="15.75" thickBot="1">
      <c r="A44" s="157" t="s">
        <v>99</v>
      </c>
      <c r="B44" s="90" t="s">
        <v>118</v>
      </c>
      <c r="C44" s="91"/>
      <c r="D44" s="91"/>
      <c r="E44" s="67">
        <f>G44-94</f>
        <v>85</v>
      </c>
      <c r="F44" s="92">
        <f>H44-158</f>
        <v>150</v>
      </c>
      <c r="G44" s="92">
        <v>179</v>
      </c>
      <c r="H44" s="93">
        <v>308</v>
      </c>
      <c r="I44" s="88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54" right="0.49" top="0.78" bottom="1" header="0.5" footer="0.5"/>
  <pageSetup horizontalDpi="600" verticalDpi="600" orientation="portrait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="13" customFormat="1" ht="15.75">
      <c r="A1" s="12" t="s">
        <v>132</v>
      </c>
    </row>
    <row r="2" s="13" customFormat="1" ht="15.75"/>
    <row r="3" s="13" customFormat="1" ht="15.75">
      <c r="A3" s="12" t="s">
        <v>147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72" t="s">
        <v>152</v>
      </c>
      <c r="D8" s="172"/>
      <c r="E8" s="172"/>
      <c r="G8" s="172" t="s">
        <v>151</v>
      </c>
      <c r="H8" s="172"/>
      <c r="I8" s="172"/>
    </row>
    <row r="9" spans="3:11" ht="37.5" customHeight="1">
      <c r="C9" s="125" t="s">
        <v>2</v>
      </c>
      <c r="D9" s="8"/>
      <c r="E9" s="9" t="s">
        <v>3</v>
      </c>
      <c r="F9" s="6"/>
      <c r="G9" s="125" t="s">
        <v>4</v>
      </c>
      <c r="H9" s="8"/>
      <c r="I9" s="161" t="s">
        <v>130</v>
      </c>
      <c r="K9" s="1" t="s">
        <v>6</v>
      </c>
    </row>
    <row r="10" spans="3:11" s="7" customFormat="1" ht="17.25" customHeight="1">
      <c r="C10" s="10" t="s">
        <v>148</v>
      </c>
      <c r="D10" s="10"/>
      <c r="E10" s="10" t="s">
        <v>149</v>
      </c>
      <c r="F10" s="5"/>
      <c r="G10" s="10" t="s">
        <v>150</v>
      </c>
      <c r="H10" s="10"/>
      <c r="I10" s="10" t="s">
        <v>149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8</v>
      </c>
      <c r="C12" s="15">
        <f>G12-15880</f>
        <v>20766.665</v>
      </c>
      <c r="D12" s="15"/>
      <c r="E12" s="15">
        <f>I12-22421</f>
        <v>24388.822999999997</v>
      </c>
      <c r="F12" s="15"/>
      <c r="G12" s="15">
        <v>36646.665</v>
      </c>
      <c r="H12" s="15"/>
      <c r="I12" s="15">
        <v>46809.823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9</v>
      </c>
      <c r="C14" s="15">
        <f>G14+11822</f>
        <v>-14461.072</v>
      </c>
      <c r="D14" s="15"/>
      <c r="E14" s="15">
        <f>I14+17405</f>
        <v>-18982.608999999997</v>
      </c>
      <c r="F14" s="15"/>
      <c r="G14" s="15">
        <v>-26283.072</v>
      </c>
      <c r="H14" s="15"/>
      <c r="I14" s="15">
        <v>-36387.609</v>
      </c>
      <c r="J14" s="15">
        <v>-26379</v>
      </c>
      <c r="K14" s="15">
        <v>-48000</v>
      </c>
      <c r="L14" s="15"/>
    </row>
    <row r="15" spans="3:12" ht="12.75">
      <c r="C15" s="152"/>
      <c r="D15" s="15"/>
      <c r="E15" s="152"/>
      <c r="F15" s="15"/>
      <c r="G15" s="152"/>
      <c r="H15" s="15"/>
      <c r="I15" s="152"/>
      <c r="J15" s="152"/>
      <c r="K15" s="152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10</v>
      </c>
      <c r="C17" s="15">
        <f>+C12+C14</f>
        <v>6305.593000000001</v>
      </c>
      <c r="D17" s="15"/>
      <c r="E17" s="15">
        <f aca="true" t="shared" si="0" ref="E17:K17">+E12+E14</f>
        <v>5406.214</v>
      </c>
      <c r="F17" s="15"/>
      <c r="G17" s="15">
        <f>G12+G14</f>
        <v>10363.593</v>
      </c>
      <c r="H17" s="15"/>
      <c r="I17" s="15">
        <f t="shared" si="0"/>
        <v>10422.214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11</v>
      </c>
      <c r="C19" s="15">
        <f>G19-200</f>
        <v>201.882</v>
      </c>
      <c r="D19" s="15"/>
      <c r="E19" s="15">
        <f>I19-188</f>
        <v>288.811</v>
      </c>
      <c r="F19" s="15"/>
      <c r="G19" s="15">
        <v>401.882</v>
      </c>
      <c r="H19" s="15"/>
      <c r="I19" s="15">
        <v>476.811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12</v>
      </c>
      <c r="C21" s="15">
        <f>G21-255</f>
        <v>255.469</v>
      </c>
      <c r="D21" s="15"/>
      <c r="E21" s="15">
        <f>I21-255</f>
        <v>255.469</v>
      </c>
      <c r="F21" s="15"/>
      <c r="G21" s="15">
        <v>510.469</v>
      </c>
      <c r="H21" s="15"/>
      <c r="I21" s="15">
        <v>510.469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13</v>
      </c>
      <c r="C23" s="15">
        <f>G23+91</f>
        <v>-97.846</v>
      </c>
      <c r="D23" s="15"/>
      <c r="E23" s="15">
        <f>I23+99</f>
        <v>-98.47900000000001</v>
      </c>
      <c r="F23" s="15"/>
      <c r="G23" s="15">
        <v>-188.846</v>
      </c>
      <c r="H23" s="15"/>
      <c r="I23" s="15">
        <v>-197.479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14</v>
      </c>
      <c r="C25" s="15">
        <f>G25+937</f>
        <v>-1111.399</v>
      </c>
      <c r="D25" s="15"/>
      <c r="E25" s="15">
        <f>I25+909</f>
        <v>-1035.62</v>
      </c>
      <c r="F25" s="15"/>
      <c r="G25" s="15">
        <v>-2048.399</v>
      </c>
      <c r="H25" s="15"/>
      <c r="I25" s="15">
        <v>-1944.62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15</v>
      </c>
      <c r="C27" s="15">
        <f>G27+171</f>
        <v>-223.80399999999997</v>
      </c>
      <c r="D27" s="15"/>
      <c r="E27" s="15">
        <f>I27+1943</f>
        <v>-1747.4589999999998</v>
      </c>
      <c r="F27" s="15"/>
      <c r="G27" s="15">
        <v>-394.804</v>
      </c>
      <c r="H27" s="15"/>
      <c r="I27" s="15">
        <v>-3690.459</v>
      </c>
      <c r="J27" s="15">
        <v>-1080</v>
      </c>
      <c r="K27" s="15">
        <v>-5809</v>
      </c>
      <c r="L27" s="15"/>
    </row>
    <row r="28" spans="3:12" ht="12.75">
      <c r="C28" s="152"/>
      <c r="D28" s="15"/>
      <c r="E28" s="152"/>
      <c r="F28" s="15"/>
      <c r="G28" s="152"/>
      <c r="H28" s="15"/>
      <c r="I28" s="152"/>
      <c r="J28" s="152"/>
      <c r="K28" s="152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16</v>
      </c>
      <c r="C30" s="15">
        <f>SUM(C17:C28)</f>
        <v>5329.895</v>
      </c>
      <c r="D30" s="15"/>
      <c r="E30" s="15">
        <f aca="true" t="shared" si="1" ref="E30:K30">SUM(E17:E28)</f>
        <v>3068.9359999999997</v>
      </c>
      <c r="F30" s="15"/>
      <c r="G30" s="15">
        <f t="shared" si="1"/>
        <v>8643.895</v>
      </c>
      <c r="H30" s="15"/>
      <c r="I30" s="15">
        <f t="shared" si="1"/>
        <v>5576.936000000001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17</v>
      </c>
      <c r="C32" s="15">
        <f>G32+94</f>
        <v>-84.65199999999999</v>
      </c>
      <c r="D32" s="15"/>
      <c r="E32" s="15">
        <f>I32+158</f>
        <v>-149.76299999999998</v>
      </c>
      <c r="F32" s="15"/>
      <c r="G32" s="15">
        <v>-178.652</v>
      </c>
      <c r="H32" s="15"/>
      <c r="I32" s="15">
        <v>-307.763</v>
      </c>
      <c r="J32" s="15">
        <v>-585</v>
      </c>
      <c r="K32" s="15">
        <v>-446</v>
      </c>
      <c r="L32" s="15"/>
    </row>
    <row r="33" spans="3:12" ht="12.75">
      <c r="C33" s="152"/>
      <c r="D33" s="15"/>
      <c r="E33" s="152"/>
      <c r="F33" s="15"/>
      <c r="G33" s="152"/>
      <c r="H33" s="15"/>
      <c r="I33" s="152"/>
      <c r="J33" s="152"/>
      <c r="K33" s="152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" t="s">
        <v>18</v>
      </c>
      <c r="C35" s="15">
        <f>SUM(C30:C33)</f>
        <v>5245.243</v>
      </c>
      <c r="D35" s="15"/>
      <c r="E35" s="15">
        <f>SUM(E30:E33)</f>
        <v>2919.173</v>
      </c>
      <c r="F35" s="15"/>
      <c r="G35" s="15">
        <f>SUM(G30:G33)</f>
        <v>8465.243</v>
      </c>
      <c r="H35" s="15"/>
      <c r="I35" s="15">
        <f>SUM(I30:I33)</f>
        <v>5269.173000000001</v>
      </c>
      <c r="J35" s="15">
        <f>SUM(J30:J33)</f>
        <v>1339</v>
      </c>
      <c r="K35" s="15">
        <f>SUM(K30:K33)</f>
        <v>7091</v>
      </c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19</v>
      </c>
      <c r="C37" s="15">
        <f>G37+596</f>
        <v>-1395.168</v>
      </c>
      <c r="D37" s="15"/>
      <c r="E37" s="15">
        <f>I37+624</f>
        <v>-737.923</v>
      </c>
      <c r="F37" s="15"/>
      <c r="G37" s="15">
        <v>-1991.168</v>
      </c>
      <c r="H37" s="15"/>
      <c r="I37" s="15">
        <v>-1361.923</v>
      </c>
      <c r="J37" s="15">
        <v>-61</v>
      </c>
      <c r="K37" s="15">
        <v>-1778</v>
      </c>
      <c r="L37" s="15"/>
    </row>
    <row r="38" spans="3:12" ht="12.75">
      <c r="C38" s="152"/>
      <c r="D38" s="15"/>
      <c r="E38" s="152"/>
      <c r="F38" s="15"/>
      <c r="G38" s="152"/>
      <c r="H38" s="15"/>
      <c r="I38" s="152"/>
      <c r="J38" s="152"/>
      <c r="K38" s="152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" t="s">
        <v>137</v>
      </c>
      <c r="C40" s="15">
        <f>SUM(C35:C38)</f>
        <v>3850.0750000000007</v>
      </c>
      <c r="D40" s="15"/>
      <c r="E40" s="15">
        <f aca="true" t="shared" si="2" ref="E40:K40">SUM(E35:E38)</f>
        <v>2181.25</v>
      </c>
      <c r="F40" s="15"/>
      <c r="G40" s="15">
        <f t="shared" si="2"/>
        <v>6474.075000000001</v>
      </c>
      <c r="H40" s="15"/>
      <c r="I40" s="15">
        <f t="shared" si="2"/>
        <v>3907.250000000001</v>
      </c>
      <c r="J40" s="15">
        <f t="shared" si="2"/>
        <v>1278</v>
      </c>
      <c r="K40" s="15">
        <f t="shared" si="2"/>
        <v>5313</v>
      </c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49</v>
      </c>
      <c r="C42" s="15">
        <v>0</v>
      </c>
      <c r="D42" s="15"/>
      <c r="E42" s="15">
        <v>0</v>
      </c>
      <c r="F42" s="15"/>
      <c r="G42" s="15">
        <v>4.898</v>
      </c>
      <c r="H42" s="15"/>
      <c r="I42" s="15">
        <v>0</v>
      </c>
      <c r="J42" s="15"/>
      <c r="K42" s="15"/>
      <c r="L42" s="15"/>
    </row>
    <row r="43" spans="3:12" ht="12.75">
      <c r="C43" s="152"/>
      <c r="D43" s="15"/>
      <c r="E43" s="152"/>
      <c r="F43" s="15"/>
      <c r="G43" s="152"/>
      <c r="H43" s="15"/>
      <c r="I43" s="152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" t="s">
        <v>139</v>
      </c>
      <c r="C45" s="15">
        <f>C40+C42</f>
        <v>3850.0750000000007</v>
      </c>
      <c r="D45" s="15"/>
      <c r="E45" s="15">
        <f>E40+E42</f>
        <v>2181.25</v>
      </c>
      <c r="F45" s="15"/>
      <c r="G45" s="15">
        <f>G40+G42</f>
        <v>6478.973000000001</v>
      </c>
      <c r="H45" s="15"/>
      <c r="I45" s="15">
        <f>I40+I42</f>
        <v>3907.250000000001</v>
      </c>
      <c r="J45" s="15"/>
      <c r="K45" s="15"/>
      <c r="L45" s="15"/>
    </row>
    <row r="46" spans="3:12" ht="13.5" thickBot="1">
      <c r="C46" s="153"/>
      <c r="D46" s="15"/>
      <c r="E46" s="153"/>
      <c r="F46" s="15"/>
      <c r="G46" s="153"/>
      <c r="H46" s="15"/>
      <c r="I46" s="153"/>
      <c r="J46" s="15"/>
      <c r="K46" s="15"/>
      <c r="L46" s="15"/>
    </row>
    <row r="47" spans="3:12" ht="13.5" thickTop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3.5" thickBot="1">
      <c r="A48" s="1" t="s">
        <v>20</v>
      </c>
      <c r="C48" s="154">
        <f>+C45/128000*100</f>
        <v>3.007871093750001</v>
      </c>
      <c r="D48" s="155"/>
      <c r="E48" s="154">
        <f>E45/128000*100</f>
        <v>1.7041015625</v>
      </c>
      <c r="F48" s="165"/>
      <c r="G48" s="154">
        <f>G45/128000*100</f>
        <v>5.061697656250001</v>
      </c>
      <c r="H48" s="165"/>
      <c r="I48" s="154">
        <f>+I45/128000*100</f>
        <v>3.0525390625000006</v>
      </c>
      <c r="J48" s="15"/>
      <c r="K48" s="15"/>
      <c r="L48" s="15"/>
    </row>
    <row r="49" spans="3:12" ht="13.5" thickTop="1">
      <c r="C49" s="155"/>
      <c r="D49" s="155"/>
      <c r="E49" s="155"/>
      <c r="F49" s="165"/>
      <c r="G49" s="155"/>
      <c r="H49" s="155"/>
      <c r="I49" s="155"/>
      <c r="J49" s="15"/>
      <c r="K49" s="15"/>
      <c r="L49" s="15"/>
    </row>
    <row r="50" spans="1:12" ht="13.5" thickBot="1">
      <c r="A50" s="1" t="s">
        <v>21</v>
      </c>
      <c r="C50" s="154">
        <f>+C45/128000*100</f>
        <v>3.007871093750001</v>
      </c>
      <c r="D50" s="155"/>
      <c r="E50" s="154">
        <f>+E45/128000*100</f>
        <v>1.7041015625</v>
      </c>
      <c r="F50" s="165"/>
      <c r="G50" s="154">
        <f>G45/128000*100</f>
        <v>5.061697656250001</v>
      </c>
      <c r="H50" s="165"/>
      <c r="I50" s="154">
        <f>+I45/128000*100</f>
        <v>3.0525390625000006</v>
      </c>
      <c r="J50" s="15"/>
      <c r="K50" s="15"/>
      <c r="L50" s="15"/>
    </row>
    <row r="51" spans="3:12" ht="13.5" thickTop="1">
      <c r="C51" s="155"/>
      <c r="D51" s="155"/>
      <c r="E51" s="155"/>
      <c r="F51" s="165"/>
      <c r="G51" s="155"/>
      <c r="H51" s="155"/>
      <c r="I51" s="155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4.25">
      <c r="A53" s="30" t="s">
        <v>70</v>
      </c>
    </row>
    <row r="54" ht="14.25">
      <c r="A54" s="30" t="s">
        <v>131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3.00390625" style="1" customWidth="1"/>
    <col min="3" max="3" width="13.28125" style="1" customWidth="1"/>
    <col min="4" max="4" width="5.28125" style="1" customWidth="1"/>
    <col min="5" max="5" width="15.57421875" style="1" customWidth="1"/>
    <col min="6" max="16384" width="9.140625" style="1" customWidth="1"/>
  </cols>
  <sheetData>
    <row r="1" s="13" customFormat="1" ht="15.75">
      <c r="A1" s="12" t="s">
        <v>7</v>
      </c>
    </row>
    <row r="2" s="13" customFormat="1" ht="15.75"/>
    <row r="3" s="13" customFormat="1" ht="15.75">
      <c r="A3" s="12" t="s">
        <v>147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22</v>
      </c>
    </row>
    <row r="8" spans="3:5" s="2" customFormat="1" ht="43.5" customHeight="1">
      <c r="C8" s="17" t="s">
        <v>135</v>
      </c>
      <c r="E8" s="17" t="s">
        <v>23</v>
      </c>
    </row>
    <row r="9" spans="3:5" s="2" customFormat="1" ht="12.75">
      <c r="C9" s="18">
        <v>37864</v>
      </c>
      <c r="E9" s="18">
        <v>37680</v>
      </c>
    </row>
    <row r="10" spans="3:5" s="2" customFormat="1" ht="12.75">
      <c r="C10" s="19" t="s">
        <v>5</v>
      </c>
      <c r="E10" s="19" t="s">
        <v>5</v>
      </c>
    </row>
    <row r="11" spans="1:5" ht="12.75">
      <c r="A11" s="1" t="s">
        <v>24</v>
      </c>
      <c r="C11" s="20">
        <v>75915.421</v>
      </c>
      <c r="D11" s="20"/>
      <c r="E11" s="20">
        <v>76256</v>
      </c>
    </row>
    <row r="12" spans="3:5" ht="12.75">
      <c r="C12" s="20"/>
      <c r="D12" s="20"/>
      <c r="E12" s="20"/>
    </row>
    <row r="13" spans="1:5" ht="12.75">
      <c r="A13" s="1" t="s">
        <v>25</v>
      </c>
      <c r="C13" s="20">
        <v>27.356</v>
      </c>
      <c r="D13" s="20"/>
      <c r="E13" s="20">
        <v>27</v>
      </c>
    </row>
    <row r="14" spans="3:5" ht="12.75">
      <c r="C14" s="20"/>
      <c r="D14" s="20"/>
      <c r="E14" s="20"/>
    </row>
    <row r="15" spans="1:5" ht="12.75">
      <c r="A15" s="1" t="s">
        <v>134</v>
      </c>
      <c r="C15" s="20">
        <v>10.177</v>
      </c>
      <c r="D15" s="20"/>
      <c r="E15" s="20">
        <v>10</v>
      </c>
    </row>
    <row r="16" spans="3:5" ht="12.75">
      <c r="C16" s="20"/>
      <c r="D16" s="20"/>
      <c r="E16" s="20"/>
    </row>
    <row r="17" spans="1:5" ht="12.75">
      <c r="A17" s="1" t="s">
        <v>26</v>
      </c>
      <c r="C17" s="20">
        <v>94270.133</v>
      </c>
      <c r="D17" s="20"/>
      <c r="E17" s="20">
        <v>85831</v>
      </c>
    </row>
    <row r="18" spans="3:5" ht="12.75">
      <c r="C18" s="20"/>
      <c r="D18" s="20"/>
      <c r="E18" s="20"/>
    </row>
    <row r="19" spans="1:5" ht="12.75">
      <c r="A19" s="1" t="s">
        <v>27</v>
      </c>
      <c r="C19" s="20">
        <v>18890.033</v>
      </c>
      <c r="D19" s="20"/>
      <c r="E19" s="20">
        <v>18940</v>
      </c>
    </row>
    <row r="20" spans="3:5" ht="12.75">
      <c r="C20" s="20"/>
      <c r="D20" s="20"/>
      <c r="E20" s="20"/>
    </row>
    <row r="21" spans="1:5" ht="12.75">
      <c r="A21" s="1" t="s">
        <v>28</v>
      </c>
      <c r="C21" s="20">
        <v>2367.175</v>
      </c>
      <c r="D21" s="20"/>
      <c r="E21" s="20">
        <v>2367</v>
      </c>
    </row>
    <row r="22" spans="3:5" ht="12.75">
      <c r="C22" s="20"/>
      <c r="D22" s="20"/>
      <c r="E22" s="20"/>
    </row>
    <row r="23" spans="1:5" ht="12.75">
      <c r="A23" s="1" t="s">
        <v>29</v>
      </c>
      <c r="C23" s="20"/>
      <c r="D23" s="20"/>
      <c r="E23" s="20"/>
    </row>
    <row r="24" spans="1:5" ht="12.75">
      <c r="A24" s="1" t="s">
        <v>30</v>
      </c>
      <c r="C24" s="21">
        <v>26780.362</v>
      </c>
      <c r="D24" s="20"/>
      <c r="E24" s="21">
        <v>22304</v>
      </c>
    </row>
    <row r="25" spans="1:5" ht="12.75">
      <c r="A25" s="1" t="s">
        <v>31</v>
      </c>
      <c r="C25" s="22">
        <v>0</v>
      </c>
      <c r="D25" s="20"/>
      <c r="E25" s="22">
        <v>0</v>
      </c>
    </row>
    <row r="26" spans="1:5" ht="12.75">
      <c r="A26" s="1" t="s">
        <v>32</v>
      </c>
      <c r="C26" s="22">
        <v>14707.848</v>
      </c>
      <c r="D26" s="20"/>
      <c r="E26" s="22">
        <v>16023</v>
      </c>
    </row>
    <row r="27" spans="1:5" ht="12.75">
      <c r="A27" s="1" t="s">
        <v>33</v>
      </c>
      <c r="C27" s="22">
        <f>4704.879+366.567</f>
        <v>5071.446</v>
      </c>
      <c r="D27" s="20"/>
      <c r="E27" s="22">
        <v>7117</v>
      </c>
    </row>
    <row r="28" spans="1:5" ht="12.75">
      <c r="A28" s="1" t="s">
        <v>34</v>
      </c>
      <c r="C28" s="22">
        <v>6065.847</v>
      </c>
      <c r="D28" s="20"/>
      <c r="E28" s="22">
        <v>5853</v>
      </c>
    </row>
    <row r="29" spans="1:5" ht="12.75">
      <c r="A29" s="1" t="s">
        <v>35</v>
      </c>
      <c r="C29" s="22">
        <v>556.344</v>
      </c>
      <c r="D29" s="20"/>
      <c r="E29" s="22">
        <v>565</v>
      </c>
    </row>
    <row r="30" spans="1:5" ht="12.75">
      <c r="A30" s="1" t="s">
        <v>36</v>
      </c>
      <c r="C30" s="22">
        <v>411.58</v>
      </c>
      <c r="D30" s="20"/>
      <c r="E30" s="22">
        <v>353</v>
      </c>
    </row>
    <row r="31" spans="1:5" ht="12.75">
      <c r="A31" s="1" t="s">
        <v>37</v>
      </c>
      <c r="C31" s="22">
        <v>6548.49</v>
      </c>
      <c r="D31" s="20"/>
      <c r="E31" s="22">
        <v>954</v>
      </c>
    </row>
    <row r="32" spans="1:5" ht="12.75">
      <c r="A32" s="1" t="s">
        <v>38</v>
      </c>
      <c r="C32" s="23">
        <v>2074.936</v>
      </c>
      <c r="D32" s="20"/>
      <c r="E32" s="23">
        <v>2197</v>
      </c>
    </row>
    <row r="33" spans="3:5" ht="12.75">
      <c r="C33" s="24">
        <f>SUM(C24:C32)</f>
        <v>62216.853</v>
      </c>
      <c r="D33" s="20"/>
      <c r="E33" s="24">
        <f>SUM(E24:E32)</f>
        <v>55366</v>
      </c>
    </row>
    <row r="34" spans="3:5" ht="12.75">
      <c r="C34" s="20"/>
      <c r="D34" s="20"/>
      <c r="E34" s="20"/>
    </row>
    <row r="35" spans="1:5" ht="12.75">
      <c r="A35" s="1" t="s">
        <v>39</v>
      </c>
      <c r="C35" s="20"/>
      <c r="D35" s="20"/>
      <c r="E35" s="20"/>
    </row>
    <row r="36" spans="1:5" ht="12.75">
      <c r="A36" s="1" t="s">
        <v>40</v>
      </c>
      <c r="C36" s="21">
        <f>5050.698+1311+1223.05</f>
        <v>7584.7480000000005</v>
      </c>
      <c r="D36" s="20"/>
      <c r="E36" s="21">
        <v>5739</v>
      </c>
    </row>
    <row r="37" spans="1:5" ht="12.75">
      <c r="A37" s="1" t="s">
        <v>41</v>
      </c>
      <c r="C37" s="22">
        <f>2373.59+117</f>
        <v>2490.59</v>
      </c>
      <c r="D37" s="20"/>
      <c r="E37" s="22">
        <v>2033</v>
      </c>
    </row>
    <row r="38" spans="1:5" ht="12.75">
      <c r="A38" s="1" t="s">
        <v>42</v>
      </c>
      <c r="C38" s="22">
        <v>594.405</v>
      </c>
      <c r="D38" s="20"/>
      <c r="E38" s="22">
        <v>1195</v>
      </c>
    </row>
    <row r="39" spans="1:5" ht="12.75">
      <c r="A39" s="1" t="s">
        <v>43</v>
      </c>
      <c r="C39" s="22">
        <v>0</v>
      </c>
      <c r="D39" s="20"/>
      <c r="E39" s="22">
        <v>163</v>
      </c>
    </row>
    <row r="40" spans="1:5" ht="12.75">
      <c r="A40" s="1" t="s">
        <v>133</v>
      </c>
      <c r="C40" s="22">
        <v>1859.77</v>
      </c>
      <c r="D40" s="20"/>
      <c r="E40" s="22">
        <v>1860</v>
      </c>
    </row>
    <row r="41" spans="1:5" ht="12.75">
      <c r="A41" s="1" t="s">
        <v>44</v>
      </c>
      <c r="C41" s="23">
        <v>1453.3</v>
      </c>
      <c r="D41" s="20"/>
      <c r="E41" s="23">
        <v>442</v>
      </c>
    </row>
    <row r="42" spans="3:5" ht="12.75">
      <c r="C42" s="24">
        <f>SUM(C36:C41)</f>
        <v>13982.813</v>
      </c>
      <c r="D42" s="20"/>
      <c r="E42" s="24">
        <f>SUM(E36:E41)</f>
        <v>11432</v>
      </c>
    </row>
    <row r="43" spans="3:5" ht="12.75">
      <c r="C43" s="20"/>
      <c r="D43" s="20"/>
      <c r="E43" s="20"/>
    </row>
    <row r="44" spans="1:5" ht="12.75">
      <c r="A44" s="1" t="s">
        <v>45</v>
      </c>
      <c r="C44" s="20">
        <f>+C33-C42</f>
        <v>48234.04</v>
      </c>
      <c r="D44" s="20"/>
      <c r="E44" s="20">
        <f>+E33-E42</f>
        <v>43934</v>
      </c>
    </row>
    <row r="45" spans="3:5" ht="12.75">
      <c r="C45" s="20"/>
      <c r="D45" s="20"/>
      <c r="E45" s="20"/>
    </row>
    <row r="46" spans="3:5" ht="12.75">
      <c r="C46" s="25"/>
      <c r="D46" s="20"/>
      <c r="E46" s="25"/>
    </row>
    <row r="47" spans="3:5" ht="12.75">
      <c r="C47" s="26">
        <f>+C11+C13+C17+C19+C21+C44+C15</f>
        <v>239714.335</v>
      </c>
      <c r="D47" s="20"/>
      <c r="E47" s="26">
        <f>+E11+E13+E17+E19+E21+E44+E15</f>
        <v>227365</v>
      </c>
    </row>
    <row r="48" spans="3:5" ht="13.5" thickBot="1">
      <c r="C48" s="27"/>
      <c r="D48" s="20"/>
      <c r="E48" s="27"/>
    </row>
    <row r="49" spans="3:5" ht="13.5" thickTop="1">
      <c r="C49" s="20"/>
      <c r="D49" s="20"/>
      <c r="E49" s="20"/>
    </row>
    <row r="50" spans="1:5" ht="12.75">
      <c r="A50" s="1" t="s">
        <v>46</v>
      </c>
      <c r="C50" s="20">
        <v>128000</v>
      </c>
      <c r="D50" s="20"/>
      <c r="E50" s="20">
        <v>128000</v>
      </c>
    </row>
    <row r="51" spans="3:5" ht="12.75">
      <c r="C51" s="20"/>
      <c r="D51" s="20"/>
      <c r="E51" s="20"/>
    </row>
    <row r="52" spans="1:5" ht="12.75">
      <c r="A52" s="1" t="s">
        <v>47</v>
      </c>
      <c r="C52" s="20">
        <f>5982.397+41653.49+28256.503</f>
        <v>75892.39</v>
      </c>
      <c r="D52" s="20"/>
      <c r="E52" s="20">
        <v>70475</v>
      </c>
    </row>
    <row r="53" spans="3:5" ht="12.75">
      <c r="C53" s="28"/>
      <c r="D53" s="20"/>
      <c r="E53" s="28"/>
    </row>
    <row r="54" spans="3:5" ht="12.75">
      <c r="C54" s="20"/>
      <c r="D54" s="20"/>
      <c r="E54" s="20"/>
    </row>
    <row r="55" spans="1:5" ht="12.75">
      <c r="A55" s="1" t="s">
        <v>48</v>
      </c>
      <c r="C55" s="20">
        <f>SUM(C50:C53)</f>
        <v>203892.39</v>
      </c>
      <c r="D55" s="20"/>
      <c r="E55" s="20">
        <f>SUM(E50:E53)</f>
        <v>198475</v>
      </c>
    </row>
    <row r="56" spans="3:5" ht="12.75">
      <c r="C56" s="20"/>
      <c r="D56" s="20"/>
      <c r="E56" s="20"/>
    </row>
    <row r="57" spans="1:5" ht="12.75">
      <c r="A57" s="1" t="s">
        <v>49</v>
      </c>
      <c r="C57" s="20">
        <v>95.514</v>
      </c>
      <c r="D57" s="20"/>
      <c r="E57" s="20">
        <v>96</v>
      </c>
    </row>
    <row r="58" spans="3:5" ht="12.75">
      <c r="C58" s="20"/>
      <c r="D58" s="20"/>
      <c r="E58" s="20"/>
    </row>
    <row r="59" spans="1:5" ht="12.75">
      <c r="A59" s="1" t="s">
        <v>50</v>
      </c>
      <c r="C59" s="20"/>
      <c r="D59" s="20"/>
      <c r="E59" s="20"/>
    </row>
    <row r="60" spans="1:5" ht="12.75">
      <c r="A60" s="1" t="s">
        <v>51</v>
      </c>
      <c r="C60" s="20">
        <v>21961.138</v>
      </c>
      <c r="D60" s="20"/>
      <c r="E60" s="20">
        <v>14779</v>
      </c>
    </row>
    <row r="61" spans="1:5" ht="12.75">
      <c r="A61" s="1" t="s">
        <v>52</v>
      </c>
      <c r="C61" s="20">
        <v>13765.294</v>
      </c>
      <c r="D61" s="20"/>
      <c r="E61" s="20">
        <v>14015</v>
      </c>
    </row>
    <row r="62" spans="3:5" ht="12.75">
      <c r="C62" s="20"/>
      <c r="D62" s="20"/>
      <c r="E62" s="20"/>
    </row>
    <row r="63" spans="3:5" ht="12.75">
      <c r="C63" s="25"/>
      <c r="D63" s="20"/>
      <c r="E63" s="25"/>
    </row>
    <row r="64" spans="3:5" ht="12.75">
      <c r="C64" s="26">
        <f>SUM(C55:D63)</f>
        <v>239714.336</v>
      </c>
      <c r="D64" s="20"/>
      <c r="E64" s="26">
        <f>SUM(E55:E62)</f>
        <v>227365</v>
      </c>
    </row>
    <row r="65" spans="3:5" ht="13.5" thickBot="1">
      <c r="C65" s="27"/>
      <c r="D65" s="20"/>
      <c r="E65" s="27"/>
    </row>
    <row r="66" spans="3:5" ht="13.5" thickTop="1">
      <c r="C66" s="20"/>
      <c r="D66" s="20"/>
      <c r="E66" s="20"/>
    </row>
    <row r="67" spans="1:5" ht="13.5" thickBot="1">
      <c r="A67" s="1" t="s">
        <v>53</v>
      </c>
      <c r="C67" s="29">
        <f>+(C55+C57)/128000</f>
        <v>1.5936555000000001</v>
      </c>
      <c r="D67" s="20"/>
      <c r="E67" s="29">
        <f>+(E55+E57)/128000</f>
        <v>1.5513359375</v>
      </c>
    </row>
    <row r="68" spans="3:5" ht="13.5" thickTop="1">
      <c r="C68" s="20"/>
      <c r="D68" s="20"/>
      <c r="E68" s="20"/>
    </row>
    <row r="69" ht="14.25">
      <c r="A69" s="30" t="s">
        <v>72</v>
      </c>
    </row>
    <row r="70" ht="14.25">
      <c r="A70" s="30" t="s">
        <v>131</v>
      </c>
    </row>
    <row r="71" spans="3:5" ht="12.75">
      <c r="C71" s="20"/>
      <c r="D71" s="20"/>
      <c r="E71" s="20"/>
    </row>
    <row r="74" ht="12.75">
      <c r="C74" s="156">
        <f>+C64-C47</f>
        <v>0.0010000000183936208</v>
      </c>
    </row>
  </sheetData>
  <printOptions/>
  <pageMargins left="0.75" right="0.62" top="0.74" bottom="0.7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ht="12.75">
      <c r="A1" s="2" t="s">
        <v>132</v>
      </c>
    </row>
    <row r="3" ht="12.75">
      <c r="A3" s="2" t="s">
        <v>147</v>
      </c>
    </row>
    <row r="4" ht="12.75">
      <c r="A4" s="1" t="s">
        <v>0</v>
      </c>
    </row>
    <row r="5" ht="12.75">
      <c r="A5" s="3"/>
    </row>
    <row r="6" ht="12.75">
      <c r="A6" s="2" t="s">
        <v>54</v>
      </c>
    </row>
    <row r="8" spans="7:8" s="2" customFormat="1" ht="38.25" customHeight="1">
      <c r="G8" s="17" t="s">
        <v>153</v>
      </c>
      <c r="H8" s="17"/>
    </row>
    <row r="9" s="2" customFormat="1" ht="12.75">
      <c r="G9" s="18">
        <v>37864</v>
      </c>
    </row>
    <row r="10" s="2" customFormat="1" ht="12.75">
      <c r="G10" s="19" t="s">
        <v>5</v>
      </c>
    </row>
    <row r="11" spans="1:7" ht="12.75">
      <c r="A11" s="2" t="s">
        <v>55</v>
      </c>
      <c r="B11" s="2"/>
      <c r="G11" s="15"/>
    </row>
    <row r="12" spans="2:8" ht="12.75">
      <c r="B12" s="1" t="s">
        <v>56</v>
      </c>
      <c r="G12" s="20">
        <v>26899</v>
      </c>
      <c r="H12" s="20"/>
    </row>
    <row r="13" spans="2:8" ht="12.75">
      <c r="B13" s="1" t="s">
        <v>57</v>
      </c>
      <c r="G13" s="20">
        <v>-23119</v>
      </c>
      <c r="H13" s="20"/>
    </row>
    <row r="14" spans="2:8" ht="12.75">
      <c r="B14" s="1" t="s">
        <v>58</v>
      </c>
      <c r="G14" s="20">
        <v>-2862</v>
      </c>
      <c r="H14" s="20"/>
    </row>
    <row r="15" spans="7:8" ht="12.75">
      <c r="G15" s="28"/>
      <c r="H15" s="20"/>
    </row>
    <row r="16" spans="7:8" ht="12.75">
      <c r="G16" s="20"/>
      <c r="H16" s="20"/>
    </row>
    <row r="17" spans="1:8" ht="12.75">
      <c r="A17" s="1" t="s">
        <v>119</v>
      </c>
      <c r="G17" s="20">
        <f>SUM(G12:G15)</f>
        <v>918</v>
      </c>
      <c r="H17" s="20"/>
    </row>
    <row r="18" spans="7:8" ht="12.75">
      <c r="G18" s="20"/>
      <c r="H18" s="20"/>
    </row>
    <row r="19" spans="2:8" ht="12.75">
      <c r="B19" s="1" t="s">
        <v>59</v>
      </c>
      <c r="G19" s="20">
        <v>129</v>
      </c>
      <c r="H19" s="20"/>
    </row>
    <row r="20" spans="2:8" ht="12.75">
      <c r="B20" s="1" t="s">
        <v>60</v>
      </c>
      <c r="G20" s="20">
        <v>136</v>
      </c>
      <c r="H20" s="20"/>
    </row>
    <row r="21" spans="2:8" ht="12.75">
      <c r="B21" s="1" t="s">
        <v>128</v>
      </c>
      <c r="G21" s="20">
        <v>-41</v>
      </c>
      <c r="H21" s="20"/>
    </row>
    <row r="22" spans="2:8" ht="12.75">
      <c r="B22" s="1" t="s">
        <v>61</v>
      </c>
      <c r="G22" s="20">
        <v>-1288</v>
      </c>
      <c r="H22" s="20"/>
    </row>
    <row r="23" spans="7:8" ht="12.75">
      <c r="G23" s="28"/>
      <c r="H23" s="20"/>
    </row>
    <row r="24" spans="7:8" ht="12.75">
      <c r="G24" s="20"/>
      <c r="H24" s="20"/>
    </row>
    <row r="25" spans="1:8" ht="12.75">
      <c r="A25" s="1" t="s">
        <v>120</v>
      </c>
      <c r="G25" s="20">
        <f>SUM(G17:G24)</f>
        <v>-146</v>
      </c>
      <c r="H25" s="20"/>
    </row>
    <row r="26" spans="7:8" ht="12.75">
      <c r="G26" s="20"/>
      <c r="H26" s="20"/>
    </row>
    <row r="27" spans="1:8" ht="12.75">
      <c r="A27" s="2" t="s">
        <v>62</v>
      </c>
      <c r="G27" s="20"/>
      <c r="H27" s="20"/>
    </row>
    <row r="28" spans="2:8" ht="12.75">
      <c r="B28" s="1" t="s">
        <v>63</v>
      </c>
      <c r="G28" s="21">
        <v>3</v>
      </c>
      <c r="H28" s="20"/>
    </row>
    <row r="29" spans="2:8" ht="12.75">
      <c r="B29" s="1" t="s">
        <v>140</v>
      </c>
      <c r="G29" s="22">
        <v>50</v>
      </c>
      <c r="H29" s="20"/>
    </row>
    <row r="30" spans="2:8" ht="12.75">
      <c r="B30" s="1" t="s">
        <v>64</v>
      </c>
      <c r="G30" s="22">
        <v>-781</v>
      </c>
      <c r="H30" s="20"/>
    </row>
    <row r="31" spans="2:8" ht="12.75">
      <c r="B31" s="1" t="s">
        <v>129</v>
      </c>
      <c r="G31" s="22">
        <v>-0.047</v>
      </c>
      <c r="H31" s="20"/>
    </row>
    <row r="32" spans="2:8" ht="12.75">
      <c r="B32" s="1" t="s">
        <v>65</v>
      </c>
      <c r="G32" s="23">
        <v>-329</v>
      </c>
      <c r="H32" s="20"/>
    </row>
    <row r="33" spans="7:8" ht="12.75">
      <c r="G33" s="20"/>
      <c r="H33" s="20"/>
    </row>
    <row r="34" spans="2:8" ht="12.75">
      <c r="B34" s="1" t="s">
        <v>66</v>
      </c>
      <c r="G34" s="20">
        <f>SUM(G28:G32)</f>
        <v>-1057.047</v>
      </c>
      <c r="H34" s="20"/>
    </row>
    <row r="35" spans="7:8" ht="12.75">
      <c r="G35" s="20"/>
      <c r="H35" s="20"/>
    </row>
    <row r="36" spans="1:8" ht="12.75">
      <c r="A36" s="2" t="s">
        <v>67</v>
      </c>
      <c r="G36" s="20"/>
      <c r="H36" s="20"/>
    </row>
    <row r="37" spans="2:8" ht="12.75">
      <c r="B37" s="1" t="s">
        <v>141</v>
      </c>
      <c r="G37" s="21">
        <v>7182</v>
      </c>
      <c r="H37" s="20"/>
    </row>
    <row r="38" spans="2:8" ht="12.75">
      <c r="B38" s="1" t="s">
        <v>142</v>
      </c>
      <c r="G38" s="22">
        <v>85</v>
      </c>
      <c r="H38" s="20"/>
    </row>
    <row r="39" spans="2:8" ht="12.75">
      <c r="B39" s="1" t="s">
        <v>143</v>
      </c>
      <c r="G39" s="22">
        <v>5</v>
      </c>
      <c r="H39" s="20"/>
    </row>
    <row r="40" spans="2:8" ht="12.75">
      <c r="B40" s="1" t="s">
        <v>68</v>
      </c>
      <c r="G40" s="22">
        <v>-600</v>
      </c>
      <c r="H40" s="20"/>
    </row>
    <row r="41" spans="2:8" ht="12.75">
      <c r="B41" s="1" t="s">
        <v>69</v>
      </c>
      <c r="G41" s="23">
        <v>-163</v>
      </c>
      <c r="H41" s="20"/>
    </row>
    <row r="43" spans="2:8" ht="12.75">
      <c r="B43" s="1" t="s">
        <v>121</v>
      </c>
      <c r="G43" s="20">
        <f>SUM(G37:G41)</f>
        <v>6509</v>
      </c>
      <c r="H43" s="20"/>
    </row>
    <row r="44" spans="7:8" ht="12.75">
      <c r="G44" s="28"/>
      <c r="H44" s="20"/>
    </row>
    <row r="45" spans="7:8" ht="12.75">
      <c r="G45" s="20"/>
      <c r="H45" s="20"/>
    </row>
    <row r="46" spans="2:8" ht="12.75">
      <c r="B46" s="1" t="s">
        <v>122</v>
      </c>
      <c r="G46" s="20">
        <f>+G43+G34+G25</f>
        <v>5305.9529999999995</v>
      </c>
      <c r="H46" s="20"/>
    </row>
    <row r="47" spans="7:8" ht="12.75">
      <c r="G47" s="20"/>
      <c r="H47" s="20"/>
    </row>
    <row r="48" spans="2:8" ht="12.75">
      <c r="B48" s="1" t="s">
        <v>124</v>
      </c>
      <c r="G48" s="26">
        <v>2383</v>
      </c>
      <c r="H48" s="20"/>
    </row>
    <row r="49" spans="7:8" ht="12.75">
      <c r="G49" s="20"/>
      <c r="H49" s="20"/>
    </row>
    <row r="50" spans="7:8" ht="12.75">
      <c r="G50" s="25"/>
      <c r="H50" s="20"/>
    </row>
    <row r="51" spans="2:8" ht="12.75">
      <c r="B51" s="1" t="s">
        <v>125</v>
      </c>
      <c r="G51" s="26">
        <f>SUM(G46:G49)</f>
        <v>7688.9529999999995</v>
      </c>
      <c r="H51" s="20"/>
    </row>
    <row r="52" spans="7:8" ht="13.5" thickBot="1">
      <c r="G52" s="27"/>
      <c r="H52" s="20"/>
    </row>
    <row r="53" ht="13.5" thickTop="1"/>
    <row r="54" ht="12.75"/>
    <row r="55" s="43" customFormat="1" ht="15.75"/>
    <row r="56" s="13" customFormat="1" ht="15.75"/>
    <row r="57" ht="14.25">
      <c r="A57" s="30" t="s">
        <v>71</v>
      </c>
    </row>
    <row r="58" ht="14.25">
      <c r="A58" s="30" t="s">
        <v>131</v>
      </c>
    </row>
    <row r="59" ht="12.75">
      <c r="G59" s="15"/>
    </row>
    <row r="60" ht="12.75">
      <c r="G60" s="15"/>
    </row>
    <row r="61" ht="12.75">
      <c r="G61" s="15"/>
    </row>
    <row r="62" ht="12.75">
      <c r="G62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="1" customFormat="1" ht="12.75">
      <c r="A1" s="2" t="s">
        <v>7</v>
      </c>
    </row>
    <row r="2" s="1" customFormat="1" ht="12.75"/>
    <row r="3" s="1" customFormat="1" ht="12.75">
      <c r="A3" s="2" t="s">
        <v>147</v>
      </c>
    </row>
    <row r="4" s="1" customFormat="1" ht="12.75">
      <c r="A4" s="1" t="s">
        <v>0</v>
      </c>
    </row>
    <row r="5" s="1" customFormat="1" ht="12.75">
      <c r="A5" s="3"/>
    </row>
    <row r="6" spans="1:11" s="32" customFormat="1" ht="15" customHeight="1">
      <c r="A6" s="31" t="s">
        <v>73</v>
      </c>
      <c r="E6" s="33"/>
      <c r="G6" s="33"/>
      <c r="H6" s="33"/>
      <c r="I6" s="33"/>
      <c r="K6" s="33"/>
    </row>
    <row r="7" spans="1:11" s="32" customFormat="1" ht="15" customHeight="1">
      <c r="A7" s="31"/>
      <c r="E7" s="33"/>
      <c r="G7" s="33"/>
      <c r="H7" s="33"/>
      <c r="I7" s="33"/>
      <c r="K7" s="33"/>
    </row>
    <row r="10" spans="4:11" s="30" customFormat="1" ht="15" customHeight="1">
      <c r="D10" s="34" t="s">
        <v>74</v>
      </c>
      <c r="E10" s="35"/>
      <c r="F10" s="34" t="s">
        <v>74</v>
      </c>
      <c r="G10" s="35"/>
      <c r="H10" s="35" t="s">
        <v>80</v>
      </c>
      <c r="I10" s="35"/>
      <c r="J10" s="34" t="s">
        <v>75</v>
      </c>
      <c r="K10" s="35"/>
    </row>
    <row r="11" spans="4:12" s="30" customFormat="1" ht="15" customHeight="1">
      <c r="D11" s="34" t="s">
        <v>76</v>
      </c>
      <c r="E11" s="35"/>
      <c r="F11" s="34" t="s">
        <v>77</v>
      </c>
      <c r="G11" s="35"/>
      <c r="H11" s="35" t="s">
        <v>81</v>
      </c>
      <c r="I11" s="35"/>
      <c r="J11" s="34" t="s">
        <v>78</v>
      </c>
      <c r="K11" s="35"/>
      <c r="L11" s="34" t="s">
        <v>79</v>
      </c>
    </row>
    <row r="12" spans="4:12" s="30" customFormat="1" ht="6" customHeight="1">
      <c r="D12" s="34"/>
      <c r="E12" s="35"/>
      <c r="F12" s="34"/>
      <c r="G12" s="35"/>
      <c r="H12" s="35"/>
      <c r="I12" s="35"/>
      <c r="J12" s="34"/>
      <c r="K12" s="35"/>
      <c r="L12" s="34"/>
    </row>
    <row r="13" spans="4:12" s="30" customFormat="1" ht="15" customHeight="1">
      <c r="D13" s="34" t="s">
        <v>5</v>
      </c>
      <c r="E13" s="35"/>
      <c r="F13" s="34" t="s">
        <v>5</v>
      </c>
      <c r="G13" s="35"/>
      <c r="H13" s="34" t="s">
        <v>5</v>
      </c>
      <c r="I13" s="35"/>
      <c r="J13" s="34" t="s">
        <v>5</v>
      </c>
      <c r="K13" s="35"/>
      <c r="L13" s="34" t="s">
        <v>5</v>
      </c>
    </row>
    <row r="14" spans="4:15" s="32" customFormat="1" ht="15" customHeight="1">
      <c r="D14" s="36"/>
      <c r="E14" s="37"/>
      <c r="F14" s="36"/>
      <c r="G14" s="37"/>
      <c r="H14" s="37"/>
      <c r="I14" s="37"/>
      <c r="J14" s="36"/>
      <c r="K14" s="37"/>
      <c r="L14" s="36"/>
      <c r="M14" s="36"/>
      <c r="N14" s="36"/>
      <c r="O14" s="36"/>
    </row>
    <row r="15" spans="1:12" s="32" customFormat="1" ht="15" customHeight="1">
      <c r="A15" s="33" t="s">
        <v>136</v>
      </c>
      <c r="D15" s="38">
        <v>128000</v>
      </c>
      <c r="E15" s="39"/>
      <c r="F15" s="38">
        <v>5982.397</v>
      </c>
      <c r="G15" s="39"/>
      <c r="H15" s="38">
        <v>42714.989</v>
      </c>
      <c r="I15" s="39"/>
      <c r="J15" s="38">
        <v>21777.523</v>
      </c>
      <c r="K15" s="39"/>
      <c r="L15" s="38">
        <f>SUM(D15:J15)</f>
        <v>198474.90899999999</v>
      </c>
    </row>
    <row r="16" spans="4:12" s="32" customFormat="1" ht="15" customHeight="1">
      <c r="D16" s="38"/>
      <c r="E16" s="39"/>
      <c r="F16" s="38"/>
      <c r="G16" s="39"/>
      <c r="H16" s="39"/>
      <c r="I16" s="39"/>
      <c r="J16" s="38"/>
      <c r="K16" s="39"/>
      <c r="L16" s="38"/>
    </row>
    <row r="17" spans="1:12" s="32" customFormat="1" ht="15" customHeight="1">
      <c r="A17" s="32" t="s">
        <v>126</v>
      </c>
      <c r="D17" s="38">
        <v>0</v>
      </c>
      <c r="E17" s="39"/>
      <c r="F17" s="38">
        <v>0</v>
      </c>
      <c r="G17" s="39"/>
      <c r="H17" s="39">
        <v>-510.469</v>
      </c>
      <c r="I17" s="39"/>
      <c r="J17" s="38">
        <v>0</v>
      </c>
      <c r="K17" s="39"/>
      <c r="L17" s="38">
        <f>SUM(D17:J17)</f>
        <v>-510.469</v>
      </c>
    </row>
    <row r="18" spans="4:12" s="32" customFormat="1" ht="15" customHeight="1">
      <c r="D18" s="38"/>
      <c r="E18" s="39"/>
      <c r="F18" s="38"/>
      <c r="G18" s="39"/>
      <c r="H18" s="39"/>
      <c r="I18" s="39"/>
      <c r="J18" s="38"/>
      <c r="K18" s="39"/>
      <c r="L18" s="38"/>
    </row>
    <row r="19" spans="1:12" s="32" customFormat="1" ht="15" customHeight="1">
      <c r="A19" s="32" t="s">
        <v>82</v>
      </c>
      <c r="D19" s="38">
        <v>0</v>
      </c>
      <c r="E19" s="39"/>
      <c r="F19" s="38">
        <v>0</v>
      </c>
      <c r="G19" s="39"/>
      <c r="H19" s="39">
        <v>-551.03</v>
      </c>
      <c r="I19" s="39"/>
      <c r="J19" s="38">
        <v>0</v>
      </c>
      <c r="K19" s="39"/>
      <c r="L19" s="38">
        <f>SUM(D19:J19)</f>
        <v>-551.03</v>
      </c>
    </row>
    <row r="20" spans="4:12" s="32" customFormat="1" ht="15" customHeight="1">
      <c r="D20" s="38"/>
      <c r="E20" s="39"/>
      <c r="F20" s="38"/>
      <c r="G20" s="39"/>
      <c r="H20" s="39"/>
      <c r="I20" s="39"/>
      <c r="J20" s="38"/>
      <c r="K20" s="39"/>
      <c r="L20" s="38"/>
    </row>
    <row r="21" spans="1:12" s="32" customFormat="1" ht="15" customHeight="1">
      <c r="A21" s="32" t="s">
        <v>127</v>
      </c>
      <c r="D21" s="38">
        <v>0</v>
      </c>
      <c r="E21" s="39"/>
      <c r="F21" s="38">
        <v>0</v>
      </c>
      <c r="G21" s="39"/>
      <c r="H21" s="39">
        <v>0</v>
      </c>
      <c r="I21" s="39"/>
      <c r="J21" s="38">
        <v>6479</v>
      </c>
      <c r="K21" s="39"/>
      <c r="L21" s="38">
        <f>SUM(D21:J21)</f>
        <v>6479</v>
      </c>
    </row>
    <row r="22" spans="4:12" s="32" customFormat="1" ht="15" customHeight="1">
      <c r="D22" s="40"/>
      <c r="E22" s="41"/>
      <c r="F22" s="40"/>
      <c r="G22" s="41"/>
      <c r="H22" s="41"/>
      <c r="I22" s="41"/>
      <c r="J22" s="40"/>
      <c r="K22" s="41"/>
      <c r="L22" s="40"/>
    </row>
    <row r="23" spans="1:15" s="32" customFormat="1" ht="15" customHeight="1" thickBot="1">
      <c r="A23" s="33" t="s">
        <v>154</v>
      </c>
      <c r="B23" s="33"/>
      <c r="C23" s="33"/>
      <c r="D23" s="42">
        <f>SUM(D15:D22)</f>
        <v>128000</v>
      </c>
      <c r="E23" s="41"/>
      <c r="F23" s="42">
        <f>SUM(F15:F22)</f>
        <v>5982.397</v>
      </c>
      <c r="G23" s="41"/>
      <c r="H23" s="42">
        <f>SUM(H15:H22)</f>
        <v>41653.490000000005</v>
      </c>
      <c r="I23" s="41"/>
      <c r="J23" s="42">
        <f>SUM(J15:J22)</f>
        <v>28256.523</v>
      </c>
      <c r="K23" s="41"/>
      <c r="L23" s="42">
        <f>SUM(L15:L21)</f>
        <v>203892.40999999997</v>
      </c>
      <c r="M23" s="36"/>
      <c r="N23" s="36"/>
      <c r="O23" s="36"/>
    </row>
    <row r="24" spans="4:15" s="32" customFormat="1" ht="15" customHeight="1">
      <c r="D24" s="40"/>
      <c r="E24" s="41"/>
      <c r="F24" s="40"/>
      <c r="G24" s="41"/>
      <c r="H24" s="41"/>
      <c r="I24" s="41"/>
      <c r="J24" s="40"/>
      <c r="K24" s="41"/>
      <c r="L24" s="40"/>
      <c r="M24" s="36"/>
      <c r="N24" s="36"/>
      <c r="O24" s="36"/>
    </row>
    <row r="26" s="43" customFormat="1" ht="15.75"/>
    <row r="27" s="13" customFormat="1" ht="15.75"/>
    <row r="28" s="1" customFormat="1" ht="14.25">
      <c r="A28" s="30" t="s">
        <v>138</v>
      </c>
    </row>
    <row r="29" s="1" customFormat="1" ht="14.25">
      <c r="A29" s="30" t="s">
        <v>131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AMS</cp:lastModifiedBy>
  <cp:lastPrinted>2003-10-08T08:47:20Z</cp:lastPrinted>
  <dcterms:created xsi:type="dcterms:W3CDTF">2003-01-02T11:58:16Z</dcterms:created>
  <dcterms:modified xsi:type="dcterms:W3CDTF">2003-10-23T09:51:18Z</dcterms:modified>
  <cp:category/>
  <cp:version/>
  <cp:contentType/>
  <cp:contentStatus/>
</cp:coreProperties>
</file>